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<sst xmlns="http://schemas.openxmlformats.org/spreadsheetml/2006/main" count="52" uniqueCount="49">
  <si>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</si>
  <si>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</si>
  <si>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</si>
  <si>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</si>
  <si>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</si>
  <si>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</si>
  <si>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</si>
  <si>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</si>
  <si>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</si>
  <si>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</si>
  <si>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</si>
  <si>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</si>
  <si>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</si>
  <si>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</si>
  <si>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</si>
  <si>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</si>
  <si>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(грн.)</t>
  </si>
  <si>
    <t>№ Дії Програми соціально-економічного та культурного розвитку</t>
  </si>
  <si>
    <t>Назва доходів та напрямків</t>
  </si>
  <si>
    <t>№ дії Програми соціально-екон. та культ. розвитку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</si>
  <si>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</si>
  <si>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</si>
  <si>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</si>
  <si>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</si>
  <si>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</si>
  <si>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</si>
  <si>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</si>
  <si>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</si>
  <si>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</si>
  <si>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</si>
  <si>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</si>
  <si>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</si>
  <si>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</si>
  <si>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</si>
  <si>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1.2.5.4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</si>
  <si>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</si>
  <si>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</si>
  <si>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1.2.5.3</t>
  </si>
  <si>
    <t>Роботи з проектування будівництва, реконструкціїї та ремонту доріг</t>
  </si>
  <si>
    <t>Капітальний ремонт вулично-дорожньої мережі (в т.ч. за рахунок залишку субвенції з державного бюджету 1750572,81 грн.)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</si>
  <si>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</si>
  <si>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</si>
  <si>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</si>
  <si>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</si>
  <si>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</si>
  <si>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</si>
  <si>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</si>
  <si>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</si>
  <si>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Надійшло*/ Профінансовано **   станом на 10.06.2014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</si>
</sst>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53" applyFont="1" applyFill="1" applyBorder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53" applyNumberFormat="1" applyFont="1" applyFill="1" applyBorder="1" applyAlignment="1">
      <alignment horizontal="center" vertical="center"/>
      <protection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2" fillId="25" borderId="10" xfId="53" applyFont="1" applyFill="1" applyBorder="1">
      <alignment/>
      <protection/>
    </xf>
    <xf numFmtId="0" fontId="28" fillId="25" borderId="10" xfId="0" applyFont="1" applyFill="1" applyBorder="1" applyAlignment="1">
      <alignment horizontal="center"/>
    </xf>
    <xf numFmtId="4" fontId="22" fillId="25" borderId="10" xfId="53" applyNumberFormat="1" applyFont="1" applyFill="1" applyBorder="1" applyAlignment="1">
      <alignment horizontal="center" vertical="center"/>
      <protection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4" fontId="22" fillId="24" borderId="10" xfId="53" applyNumberFormat="1" applyFont="1" applyFill="1" applyBorder="1" applyAlignment="1">
      <alignment horizontal="left" vertical="center"/>
      <protection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4" fontId="28" fillId="24" borderId="10" xfId="53" applyNumberFormat="1" applyFont="1" applyFill="1" applyBorder="1" applyAlignment="1">
      <alignment horizontal="center" vertical="center"/>
      <protection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0" borderId="11" xfId="53" applyFont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0" borderId="11" xfId="53" applyNumberFormat="1" applyFont="1" applyFill="1" applyBorder="1" applyAlignment="1">
      <alignment horizontal="center" vertic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0" borderId="10" xfId="53" applyFont="1" applyBorder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2" fillId="0" borderId="10" xfId="53" applyFont="1" applyBorder="1">
      <alignment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4" fontId="22" fillId="0" borderId="10" xfId="53" applyNumberFormat="1" applyFont="1" applyFill="1" applyBorder="1" applyAlignment="1">
      <alignment horizontal="center" vertical="center" wrapText="1"/>
      <protection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0" borderId="10" xfId="53" applyFont="1" applyBorder="1" applyAlignment="1">
      <alignment horizontal="center" vertical="center" wrapText="1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workbookViewId="0" topLeftCell="A1">
      <selection activeCell="E11" sqref="E11"/>
    </sheetView>
  </sheetViews>
  <sheetFormatPr defaultColWidth="9.00390625" defaultRowHeight="12.75"/>
  <cols>
    <col min="1" max="1" width="8.625" style="3" bestFit="1" customWidth="1"/>
    <col min="2" max="2" width="13.00390625" style="3" hidden="1" customWidth="1"/>
    <col min="3" max="3" width="105.625" style="3" customWidth="1"/>
    <col min="4" max="4" width="19.125" style="3" hidden="1" customWidth="1"/>
    <col min="5" max="5" width="20.75390625" style="76" customWidth="1"/>
    <col min="6" max="6" width="20.375" style="3" customWidth="1"/>
    <col min="7" max="7" width="14.375" style="3" customWidth="1"/>
    <col min="8" max="16384" width="9.00390625" style="3" customWidth="1"/>
  </cols>
  <sheetData>
    <row r="1" spans="5:6" ht="15.75">
      <c r="E1" s="4"/>
      <c r="F1" s="4"/>
    </row>
    <row r="2" spans="1:7" ht="26.25" customHeight="1">
      <c r="A2" s="82" t="s">
        <v>14</v>
      </c>
      <c r="B2" s="82"/>
      <c r="C2" s="82"/>
      <c r="D2" s="82"/>
      <c r="E2" s="82"/>
      <c r="F2" s="82"/>
      <c r="G2" s="82"/>
    </row>
    <row r="3" spans="1:7" ht="46.5" customHeight="1">
      <c r="A3" s="81" t="s">
        <v>15</v>
      </c>
      <c r="B3" s="81"/>
      <c r="C3" s="81"/>
      <c r="D3" s="81"/>
      <c r="E3" s="81"/>
      <c r="F3" s="81"/>
      <c r="G3" s="81"/>
    </row>
    <row r="4" spans="3:7" ht="18.75">
      <c r="C4" s="5"/>
      <c r="E4" s="6"/>
      <c r="F4" s="7"/>
      <c r="G4" s="8" t="s">
        <v>16</v>
      </c>
    </row>
    <row r="5" spans="1:7" ht="95.25" customHeight="1">
      <c r="A5" s="84" t="s">
        <v>0</v>
      </c>
      <c r="B5" s="80" t="s">
        <v>17</v>
      </c>
      <c r="C5" s="84" t="s">
        <v>18</v>
      </c>
      <c r="D5" s="85" t="s">
        <v>19</v>
      </c>
      <c r="E5" s="80" t="s">
        <v>20</v>
      </c>
      <c r="F5" s="9" t="s">
        <v>48</v>
      </c>
      <c r="G5" s="83" t="s">
        <v>21</v>
      </c>
    </row>
    <row r="6" spans="1:7" s="7" customFormat="1" ht="21" customHeight="1" hidden="1">
      <c r="A6" s="84"/>
      <c r="B6" s="80"/>
      <c r="C6" s="84"/>
      <c r="D6" s="85"/>
      <c r="E6" s="80"/>
      <c r="F6" s="10"/>
      <c r="G6" s="83"/>
    </row>
    <row r="7" spans="1:7" ht="16.5" customHeight="1">
      <c r="A7" s="11">
        <v>1</v>
      </c>
      <c r="B7" s="11"/>
      <c r="C7" s="11">
        <v>2</v>
      </c>
      <c r="D7" s="11"/>
      <c r="E7" s="11">
        <v>3</v>
      </c>
      <c r="F7" s="12">
        <v>4</v>
      </c>
      <c r="G7" s="12">
        <v>5</v>
      </c>
    </row>
    <row r="8" spans="1:7" ht="32.25" customHeight="1">
      <c r="A8" s="86" t="s">
        <v>22</v>
      </c>
      <c r="B8" s="86"/>
      <c r="C8" s="86"/>
      <c r="D8" s="86"/>
      <c r="E8" s="86"/>
      <c r="F8" s="14"/>
      <c r="G8" s="15"/>
    </row>
    <row r="9" spans="1:7" ht="37.5">
      <c r="A9" s="16"/>
      <c r="B9" s="17"/>
      <c r="C9" s="18" t="s">
        <v>23</v>
      </c>
      <c r="D9" s="19"/>
      <c r="E9" s="20">
        <v>3671500</v>
      </c>
      <c r="F9" s="21">
        <v>520845.06</v>
      </c>
      <c r="G9" s="22">
        <f>F9/E9</f>
        <v>0.1418616532752281</v>
      </c>
    </row>
    <row r="10" spans="1:7" ht="57" customHeight="1">
      <c r="A10" s="16"/>
      <c r="B10" s="17"/>
      <c r="C10" s="18" t="s">
        <v>24</v>
      </c>
      <c r="D10" s="19"/>
      <c r="E10" s="20">
        <v>268100</v>
      </c>
      <c r="F10" s="21">
        <v>125044.45</v>
      </c>
      <c r="G10" s="22">
        <f>F10/E10</f>
        <v>0.46640973517344275</v>
      </c>
    </row>
    <row r="11" spans="1:7" ht="37.5">
      <c r="A11" s="16"/>
      <c r="B11" s="17"/>
      <c r="C11" s="18" t="s">
        <v>25</v>
      </c>
      <c r="D11" s="19"/>
      <c r="E11" s="20">
        <f>11025700+2348300</f>
        <v>13374000</v>
      </c>
      <c r="F11" s="21">
        <f>2918617.79+475594.99+351844.18+286843.04</f>
        <v>4032900.0000000005</v>
      </c>
      <c r="G11" s="22">
        <f>F11/E11</f>
        <v>0.30154777927321674</v>
      </c>
    </row>
    <row r="12" spans="1:7" s="29" customFormat="1" ht="18.75">
      <c r="A12" s="23"/>
      <c r="B12" s="24"/>
      <c r="C12" s="25" t="s">
        <v>26</v>
      </c>
      <c r="D12" s="26"/>
      <c r="E12" s="27">
        <f>SUM(E9:E11)</f>
        <v>17313600</v>
      </c>
      <c r="F12" s="27">
        <f>SUM(F9:F11)</f>
        <v>4678789.510000001</v>
      </c>
      <c r="G12" s="28">
        <f>F12/E12</f>
        <v>0.2702378194020886</v>
      </c>
    </row>
    <row r="13" spans="1:8" ht="18.75" hidden="1">
      <c r="A13" s="16"/>
      <c r="B13" s="17"/>
      <c r="C13" s="30" t="s">
        <v>27</v>
      </c>
      <c r="D13" s="31"/>
      <c r="E13" s="32"/>
      <c r="F13" s="21"/>
      <c r="G13" s="33" t="e">
        <f aca="true" t="shared" si="0" ref="G13:G18">F13/E13</f>
        <v>#DIV/0!</v>
      </c>
      <c r="H13" s="29"/>
    </row>
    <row r="14" spans="1:7" ht="18.75" hidden="1">
      <c r="A14" s="16"/>
      <c r="B14" s="17"/>
      <c r="C14" s="13" t="s">
        <v>28</v>
      </c>
      <c r="D14" s="34"/>
      <c r="E14" s="35">
        <f>E12+E13</f>
        <v>17313600</v>
      </c>
      <c r="F14" s="36"/>
      <c r="G14" s="33">
        <f t="shared" si="0"/>
        <v>0</v>
      </c>
    </row>
    <row r="15" spans="1:7" ht="12.75" customHeight="1" hidden="1">
      <c r="A15" s="37"/>
      <c r="B15" s="38"/>
      <c r="C15" s="39"/>
      <c r="D15" s="36"/>
      <c r="E15" s="40"/>
      <c r="F15" s="36"/>
      <c r="G15" s="33" t="e">
        <f t="shared" si="0"/>
        <v>#DIV/0!</v>
      </c>
    </row>
    <row r="16" spans="1:7" ht="18.75">
      <c r="A16" s="37"/>
      <c r="B16" s="38"/>
      <c r="C16" s="41" t="s">
        <v>29</v>
      </c>
      <c r="D16" s="36"/>
      <c r="E16" s="40">
        <v>12100270.25</v>
      </c>
      <c r="F16" s="40"/>
      <c r="G16" s="22"/>
    </row>
    <row r="17" spans="1:7" s="29" customFormat="1" ht="36" customHeight="1">
      <c r="A17" s="38"/>
      <c r="B17" s="38"/>
      <c r="C17" s="42" t="s">
        <v>30</v>
      </c>
      <c r="D17" s="38"/>
      <c r="E17" s="43">
        <v>7173555.44</v>
      </c>
      <c r="F17" s="43"/>
      <c r="G17" s="22"/>
    </row>
    <row r="18" spans="1:7" s="50" customFormat="1" ht="18.75">
      <c r="A18" s="44"/>
      <c r="B18" s="45"/>
      <c r="C18" s="46" t="s">
        <v>28</v>
      </c>
      <c r="D18" s="47"/>
      <c r="E18" s="48">
        <f>E12+E16</f>
        <v>29413870.25</v>
      </c>
      <c r="F18" s="48">
        <f>F12+F16</f>
        <v>4678789.510000001</v>
      </c>
      <c r="G18" s="49">
        <f t="shared" si="0"/>
        <v>0.1590674559394305</v>
      </c>
    </row>
    <row r="19" spans="1:7" s="50" customFormat="1" ht="18.75">
      <c r="A19" s="77"/>
      <c r="B19" s="77"/>
      <c r="C19" s="51" t="s">
        <v>45</v>
      </c>
      <c r="D19" s="47"/>
      <c r="E19" s="78"/>
      <c r="F19" s="78">
        <f>F20+F21</f>
        <v>16148636.96</v>
      </c>
      <c r="G19" s="79"/>
    </row>
    <row r="20" spans="1:7" s="53" customFormat="1" ht="18.75">
      <c r="A20" s="37"/>
      <c r="B20" s="37"/>
      <c r="C20" s="42" t="s">
        <v>47</v>
      </c>
      <c r="D20" s="36"/>
      <c r="E20" s="40"/>
      <c r="F20" s="40">
        <f>E16-E17+F9+F10-F24+F27</f>
        <v>5013287.52</v>
      </c>
      <c r="G20" s="52"/>
    </row>
    <row r="21" spans="1:7" s="50" customFormat="1" ht="37.5">
      <c r="A21" s="37"/>
      <c r="B21" s="54"/>
      <c r="C21" s="42" t="s">
        <v>46</v>
      </c>
      <c r="D21" s="36"/>
      <c r="E21" s="40"/>
      <c r="F21" s="40">
        <f>E17+F11-F41-F27</f>
        <v>11135349.440000001</v>
      </c>
      <c r="G21" s="52"/>
    </row>
    <row r="22" spans="1:7" s="50" customFormat="1" ht="36.75" customHeight="1">
      <c r="A22" s="87" t="s">
        <v>31</v>
      </c>
      <c r="B22" s="88"/>
      <c r="C22" s="88"/>
      <c r="D22" s="88"/>
      <c r="E22" s="88"/>
      <c r="F22" s="88"/>
      <c r="G22" s="89"/>
    </row>
    <row r="23" spans="1:7" s="50" customFormat="1" ht="25.5" customHeight="1">
      <c r="A23" s="90" t="s">
        <v>32</v>
      </c>
      <c r="B23" s="91"/>
      <c r="C23" s="91"/>
      <c r="D23" s="91"/>
      <c r="E23" s="91"/>
      <c r="F23" s="91"/>
      <c r="G23" s="92"/>
    </row>
    <row r="24" spans="1:13" ht="37.5" customHeight="1">
      <c r="A24" s="55">
        <v>1</v>
      </c>
      <c r="B24" s="24"/>
      <c r="C24" s="56" t="s">
        <v>33</v>
      </c>
      <c r="D24" s="57"/>
      <c r="E24" s="27">
        <f>E25+E35</f>
        <v>24758156.25</v>
      </c>
      <c r="F24" s="27">
        <f>F25+F35</f>
        <v>559316.8</v>
      </c>
      <c r="G24" s="28">
        <f>F24/E24</f>
        <v>0.022591213754053274</v>
      </c>
      <c r="I24" s="94"/>
      <c r="J24" s="94"/>
      <c r="K24" s="94"/>
      <c r="L24" s="94"/>
      <c r="M24" s="94"/>
    </row>
    <row r="25" spans="1:7" ht="18.75">
      <c r="A25" s="58" t="s">
        <v>9</v>
      </c>
      <c r="B25" s="59"/>
      <c r="C25" s="60" t="s">
        <v>12</v>
      </c>
      <c r="D25" s="21"/>
      <c r="E25" s="61">
        <f>E26+E27+E28+E29+E30+E31+E32</f>
        <v>10632386.139999999</v>
      </c>
      <c r="F25" s="61">
        <f>F26+F27+F28+F29+F30+F31+F32</f>
        <v>494316.80000000005</v>
      </c>
      <c r="G25" s="52">
        <f>F25/E25</f>
        <v>0.0464916147223374</v>
      </c>
    </row>
    <row r="26" spans="1:7" ht="37.5">
      <c r="A26" s="58"/>
      <c r="B26" s="59"/>
      <c r="C26" s="1" t="s">
        <v>1</v>
      </c>
      <c r="D26" s="21"/>
      <c r="E26" s="62">
        <f>939600+1000000</f>
        <v>1939600</v>
      </c>
      <c r="F26" s="21">
        <f>275118.26+44844</f>
        <v>319962.26</v>
      </c>
      <c r="G26" s="52">
        <f>F26/E26</f>
        <v>0.16496301299236957</v>
      </c>
    </row>
    <row r="27" spans="1:7" ht="56.25">
      <c r="A27" s="58"/>
      <c r="B27" s="59"/>
      <c r="C27" s="1" t="s">
        <v>2</v>
      </c>
      <c r="D27" s="21"/>
      <c r="E27" s="62">
        <f>3528300-100+767268.63+734700</f>
        <v>5030168.63</v>
      </c>
      <c r="F27" s="21"/>
      <c r="G27" s="52">
        <f>F27/E27</f>
        <v>0</v>
      </c>
    </row>
    <row r="28" spans="1:7" ht="18.75">
      <c r="A28" s="58"/>
      <c r="B28" s="59"/>
      <c r="C28" s="1" t="s">
        <v>3</v>
      </c>
      <c r="D28" s="21"/>
      <c r="E28" s="62">
        <f>95102.7+595102.7</f>
        <v>690205.3999999999</v>
      </c>
      <c r="F28" s="21">
        <f>104994.54-9891.84</f>
        <v>95102.7</v>
      </c>
      <c r="G28" s="52">
        <f>F28/E28</f>
        <v>0.13778898281584007</v>
      </c>
    </row>
    <row r="29" spans="1:7" ht="18.75">
      <c r="A29" s="58"/>
      <c r="B29" s="59"/>
      <c r="C29" s="1" t="s">
        <v>4</v>
      </c>
      <c r="D29" s="21"/>
      <c r="E29" s="62">
        <v>1484000</v>
      </c>
      <c r="F29" s="21"/>
      <c r="G29" s="52">
        <f aca="true" t="shared" si="1" ref="G29:G47">F29/E29</f>
        <v>0</v>
      </c>
    </row>
    <row r="30" spans="1:7" ht="18.75">
      <c r="A30" s="58"/>
      <c r="B30" s="59"/>
      <c r="C30" s="1" t="s">
        <v>5</v>
      </c>
      <c r="D30" s="21"/>
      <c r="E30" s="62">
        <v>1103700</v>
      </c>
      <c r="F30" s="21"/>
      <c r="G30" s="52">
        <f t="shared" si="1"/>
        <v>0</v>
      </c>
    </row>
    <row r="31" spans="1:7" ht="18.75">
      <c r="A31" s="58"/>
      <c r="B31" s="59"/>
      <c r="C31" s="1" t="s">
        <v>6</v>
      </c>
      <c r="D31" s="21"/>
      <c r="E31" s="62">
        <v>334712.11</v>
      </c>
      <c r="F31" s="21">
        <f>49881.6+19478.4</f>
        <v>69360</v>
      </c>
      <c r="G31" s="52">
        <f t="shared" si="1"/>
        <v>0.20722285787628061</v>
      </c>
    </row>
    <row r="32" spans="1:7" ht="37.5">
      <c r="A32" s="58"/>
      <c r="B32" s="59"/>
      <c r="C32" s="1" t="s">
        <v>7</v>
      </c>
      <c r="D32" s="21"/>
      <c r="E32" s="62">
        <v>50000</v>
      </c>
      <c r="F32" s="21">
        <v>9891.84</v>
      </c>
      <c r="G32" s="52">
        <f t="shared" si="1"/>
        <v>0.1978368</v>
      </c>
    </row>
    <row r="33" spans="1:7" ht="18.75" hidden="1">
      <c r="A33" s="58"/>
      <c r="B33" s="59"/>
      <c r="C33" s="1"/>
      <c r="D33" s="21"/>
      <c r="E33" s="62"/>
      <c r="F33" s="21">
        <v>0</v>
      </c>
      <c r="G33" s="52" t="e">
        <f t="shared" si="1"/>
        <v>#DIV/0!</v>
      </c>
    </row>
    <row r="34" spans="1:7" ht="18.75" hidden="1">
      <c r="A34" s="58"/>
      <c r="B34" s="59"/>
      <c r="C34" s="1"/>
      <c r="D34" s="21"/>
      <c r="E34" s="62"/>
      <c r="F34" s="21">
        <v>0</v>
      </c>
      <c r="G34" s="52" t="e">
        <f t="shared" si="1"/>
        <v>#DIV/0!</v>
      </c>
    </row>
    <row r="35" spans="1:7" ht="18.75">
      <c r="A35" s="58" t="s">
        <v>10</v>
      </c>
      <c r="B35" s="59"/>
      <c r="C35" s="63" t="s">
        <v>13</v>
      </c>
      <c r="D35" s="64"/>
      <c r="E35" s="61">
        <f>E36+E37+E38+E39</f>
        <v>14125770.110000001</v>
      </c>
      <c r="F35" s="61">
        <f>F36+F37+F38+F39</f>
        <v>65000</v>
      </c>
      <c r="G35" s="65">
        <f t="shared" si="1"/>
        <v>0.004601519031800241</v>
      </c>
    </row>
    <row r="36" spans="1:7" ht="18.75">
      <c r="A36" s="58"/>
      <c r="B36" s="59" t="s">
        <v>34</v>
      </c>
      <c r="C36" s="2" t="s">
        <v>35</v>
      </c>
      <c r="D36" s="21"/>
      <c r="E36" s="62">
        <f>3000000-1000000-95102.7</f>
        <v>1904897.3</v>
      </c>
      <c r="F36" s="21"/>
      <c r="G36" s="52">
        <f t="shared" si="1"/>
        <v>0</v>
      </c>
    </row>
    <row r="37" spans="1:7" ht="37.5">
      <c r="A37" s="58"/>
      <c r="B37" s="59"/>
      <c r="C37" s="2" t="s">
        <v>36</v>
      </c>
      <c r="D37" s="21"/>
      <c r="E37" s="62">
        <f>7497400+100+1613600</f>
        <v>9111100</v>
      </c>
      <c r="F37" s="21"/>
      <c r="G37" s="52">
        <f t="shared" si="1"/>
        <v>0</v>
      </c>
    </row>
    <row r="38" spans="1:7" ht="18.75">
      <c r="A38" s="58"/>
      <c r="B38" s="59" t="s">
        <v>37</v>
      </c>
      <c r="C38" s="2" t="s">
        <v>38</v>
      </c>
      <c r="D38" s="21"/>
      <c r="E38" s="66">
        <v>675000</v>
      </c>
      <c r="F38" s="21">
        <v>65000</v>
      </c>
      <c r="G38" s="52">
        <f t="shared" si="1"/>
        <v>0.0962962962962963</v>
      </c>
    </row>
    <row r="39" spans="1:7" ht="37.5">
      <c r="A39" s="58"/>
      <c r="B39" s="59"/>
      <c r="C39" s="2" t="s">
        <v>39</v>
      </c>
      <c r="D39" s="21"/>
      <c r="E39" s="66">
        <v>2434772.81</v>
      </c>
      <c r="F39" s="21"/>
      <c r="G39" s="52">
        <f t="shared" si="1"/>
        <v>0</v>
      </c>
    </row>
    <row r="40" spans="1:7" s="50" customFormat="1" ht="27.75" customHeight="1">
      <c r="A40" s="90" t="s">
        <v>40</v>
      </c>
      <c r="B40" s="91"/>
      <c r="C40" s="91"/>
      <c r="D40" s="91"/>
      <c r="E40" s="91"/>
      <c r="F40" s="91"/>
      <c r="G40" s="92"/>
    </row>
    <row r="41" spans="1:13" ht="37.5" customHeight="1">
      <c r="A41" s="55">
        <v>2</v>
      </c>
      <c r="B41" s="24"/>
      <c r="C41" s="56" t="s">
        <v>33</v>
      </c>
      <c r="D41" s="57"/>
      <c r="E41" s="27">
        <f>E42</f>
        <v>4655714</v>
      </c>
      <c r="F41" s="27">
        <f>F42</f>
        <v>71106</v>
      </c>
      <c r="G41" s="28">
        <f t="shared" si="1"/>
        <v>0.015272845368078882</v>
      </c>
      <c r="I41" s="94"/>
      <c r="J41" s="94"/>
      <c r="K41" s="94"/>
      <c r="L41" s="94"/>
      <c r="M41" s="94"/>
    </row>
    <row r="42" spans="1:7" ht="18.75">
      <c r="A42" s="58" t="s">
        <v>11</v>
      </c>
      <c r="B42" s="59"/>
      <c r="C42" s="63" t="s">
        <v>13</v>
      </c>
      <c r="D42" s="64"/>
      <c r="E42" s="61">
        <f>E43+E44</f>
        <v>4655714</v>
      </c>
      <c r="F42" s="62">
        <f>F43+F44</f>
        <v>71106</v>
      </c>
      <c r="G42" s="22">
        <f t="shared" si="1"/>
        <v>0.015272845368078882</v>
      </c>
    </row>
    <row r="43" spans="1:7" s="50" customFormat="1" ht="38.25" customHeight="1">
      <c r="A43" s="67"/>
      <c r="B43" s="67"/>
      <c r="C43" s="2" t="s">
        <v>8</v>
      </c>
      <c r="D43" s="67"/>
      <c r="E43" s="68">
        <v>504351</v>
      </c>
      <c r="F43" s="62"/>
      <c r="G43" s="22">
        <f t="shared" si="1"/>
        <v>0</v>
      </c>
    </row>
    <row r="44" spans="1:7" s="50" customFormat="1" ht="37.5">
      <c r="A44" s="67"/>
      <c r="B44" s="67"/>
      <c r="C44" s="2" t="s">
        <v>41</v>
      </c>
      <c r="D44" s="67"/>
      <c r="E44" s="68">
        <v>4151363</v>
      </c>
      <c r="F44" s="62">
        <v>71106</v>
      </c>
      <c r="G44" s="22">
        <f t="shared" si="1"/>
        <v>0.017128350375527266</v>
      </c>
    </row>
    <row r="45" spans="1:7" s="50" customFormat="1" ht="18.75" hidden="1">
      <c r="A45" s="67"/>
      <c r="B45" s="67"/>
      <c r="C45" s="67"/>
      <c r="D45" s="67"/>
      <c r="E45" s="67"/>
      <c r="F45" s="61">
        <f>F46+F47</f>
        <v>1260845.6</v>
      </c>
      <c r="G45" s="33" t="e">
        <f t="shared" si="1"/>
        <v>#DIV/0!</v>
      </c>
    </row>
    <row r="46" spans="1:7" s="50" customFormat="1" ht="18.75" hidden="1">
      <c r="A46" s="67"/>
      <c r="B46" s="67"/>
      <c r="C46" s="67"/>
      <c r="D46" s="67"/>
      <c r="E46" s="67"/>
      <c r="F46" s="61">
        <f>F47+F48</f>
        <v>630422.8</v>
      </c>
      <c r="G46" s="33" t="e">
        <f t="shared" si="1"/>
        <v>#DIV/0!</v>
      </c>
    </row>
    <row r="47" spans="1:7" ht="18.75">
      <c r="A47" s="69"/>
      <c r="B47" s="24"/>
      <c r="C47" s="70" t="s">
        <v>42</v>
      </c>
      <c r="D47" s="57"/>
      <c r="E47" s="27">
        <f>E24+E41</f>
        <v>29413870.25</v>
      </c>
      <c r="F47" s="71">
        <f>F24+F41</f>
        <v>630422.8</v>
      </c>
      <c r="G47" s="28">
        <f t="shared" si="1"/>
        <v>0.02143284085507245</v>
      </c>
    </row>
    <row r="48" spans="1:7" ht="21" customHeight="1">
      <c r="A48" s="95" t="s">
        <v>43</v>
      </c>
      <c r="B48" s="95"/>
      <c r="C48" s="95"/>
      <c r="D48" s="95"/>
      <c r="E48" s="95"/>
      <c r="F48" s="72"/>
      <c r="G48" s="72"/>
    </row>
    <row r="49" spans="1:7" ht="18.75">
      <c r="A49" s="93" t="s">
        <v>44</v>
      </c>
      <c r="B49" s="93"/>
      <c r="C49" s="93"/>
      <c r="D49" s="73"/>
      <c r="E49" s="74"/>
      <c r="F49" s="73"/>
      <c r="G49" s="72"/>
    </row>
    <row r="50" spans="1:7" ht="18.75">
      <c r="A50" s="72"/>
      <c r="B50" s="72"/>
      <c r="C50" s="72"/>
      <c r="D50" s="72"/>
      <c r="E50" s="75"/>
      <c r="F50" s="72"/>
      <c r="G50" s="72"/>
    </row>
  </sheetData>
  <mergeCells count="16">
    <mergeCell ref="I24:M24"/>
    <mergeCell ref="A40:G40"/>
    <mergeCell ref="I41:M41"/>
    <mergeCell ref="A48:E48"/>
    <mergeCell ref="A8:E8"/>
    <mergeCell ref="A22:G22"/>
    <mergeCell ref="A23:G23"/>
    <mergeCell ref="A49:C49"/>
    <mergeCell ref="E5:E6"/>
    <mergeCell ref="A3:G3"/>
    <mergeCell ref="A2:G2"/>
    <mergeCell ref="G5:G6"/>
    <mergeCell ref="A5:A6"/>
    <mergeCell ref="B5:B6"/>
    <mergeCell ref="C5:C6"/>
    <mergeCell ref="D5:D6"/>
  </mergeCells>
  <printOptions/>
  <pageMargins left="0.16" right="0.25" top="0.57" bottom="1" header="0.5" footer="0.5"/>
  <pageSetup fitToHeight="1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sozzah2</cp:lastModifiedBy>
  <cp:lastPrinted>2014-06-10T10:36:13Z</cp:lastPrinted>
  <dcterms:created xsi:type="dcterms:W3CDTF">2014-03-25T13:04:01Z</dcterms:created>
  <dcterms:modified xsi:type="dcterms:W3CDTF">2014-06-10T10:36:22Z</dcterms:modified>
  <cp:category/>
  <cp:version/>
  <cp:contentType/>
  <cp:contentStatus/>
</cp:coreProperties>
</file>